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新品推广计划1" sheetId="4" r:id="rId1"/>
    <sheet name="年度-核算" sheetId="6" r:id="rId2"/>
    <sheet name="销售计划" sheetId="1" state="hidden" r:id="rId3"/>
    <sheet name="成本利润核算" sheetId="2" state="hidden" r:id="rId4"/>
  </sheets>
  <calcPr calcId="144525"/>
</workbook>
</file>

<file path=xl/sharedStrings.xml><?xml version="1.0" encoding="utf-8"?>
<sst xmlns="http://schemas.openxmlformats.org/spreadsheetml/2006/main" count="172" uniqueCount="129">
  <si>
    <t>新品推广计划</t>
  </si>
  <si>
    <t>序号</t>
  </si>
  <si>
    <t>项目名称</t>
  </si>
  <si>
    <t>项目解释</t>
  </si>
  <si>
    <t>推广目标</t>
  </si>
  <si>
    <t>预算金额-$</t>
  </si>
  <si>
    <t>时间周期(days)</t>
  </si>
  <si>
    <t>实施细节</t>
  </si>
  <si>
    <t>单独建立listing</t>
  </si>
  <si>
    <t>完善5点，描述，图片，准备好A+图片和文案（A+先不上传）</t>
  </si>
  <si>
    <t>/</t>
  </si>
  <si>
    <t>新品上架</t>
  </si>
  <si>
    <t>即使是变体也要单独上架listing，方便后期操作好评合并、差评拆分</t>
  </si>
  <si>
    <t>亚马逊早期评论人计划</t>
  </si>
  <si>
    <t>60美金</t>
  </si>
  <si>
    <t>获得评论</t>
  </si>
  <si>
    <t>新品期30天</t>
  </si>
  <si>
    <t>coupon，Promotion捆绑促销</t>
  </si>
  <si>
    <t>3天换一次折扣，每次测试不同折扣</t>
  </si>
  <si>
    <t>提高购买、找热销时间段</t>
  </si>
  <si>
    <t>新品期15天</t>
  </si>
  <si>
    <t>QA</t>
  </si>
  <si>
    <t>出单后可开始上QA，后期与刷单同时进行，每天上2个，连续10天</t>
  </si>
  <si>
    <t>&lt;$30</t>
  </si>
  <si>
    <t>加购物车、心愿单</t>
  </si>
  <si>
    <t>每天3次、找中介</t>
  </si>
  <si>
    <t>增加权重</t>
  </si>
  <si>
    <t>$15-$30</t>
  </si>
  <si>
    <t>新品期7天</t>
  </si>
  <si>
    <t>上直评</t>
  </si>
  <si>
    <t>前3天：1-3个；后期每周1-3个</t>
  </si>
  <si>
    <t>开1-3个自动广告组-正常出价/低价</t>
  </si>
  <si>
    <t>根据产品情况和FBA库存而定、</t>
  </si>
  <si>
    <t>检查listing写的好不好；带来流量</t>
  </si>
  <si>
    <t>$10-$50</t>
  </si>
  <si>
    <t>自动广告刷流量，手动广告引订单</t>
  </si>
  <si>
    <t>开1个手动广告组-正常出价-广泛匹配</t>
  </si>
  <si>
    <t>每天下载报告，定期调整</t>
  </si>
  <si>
    <t>获取词根相关的流量</t>
  </si>
  <si>
    <t>用关键词链接刷单（真实购买）</t>
  </si>
  <si>
    <t>第一周1-5个/天，看产品，自然销量增加后2-4个/天，刷关键转化率，保持持续出单，提升排名；增加好评维护评分提高转化</t>
  </si>
  <si>
    <t>rank10000（视体量而定）</t>
  </si>
  <si>
    <r>
      <t>螺旋式刷，配合广告曝光；
定位产品+关键词赋值链接
https://www.amazon.com/s?k=关键词&amp;me=</t>
    </r>
    <r>
      <rPr>
        <sz val="10"/>
        <color rgb="FFFF0000"/>
        <rFont val="微软雅黑"/>
        <charset val="134"/>
      </rPr>
      <t>A294P4X9EWVXLJ（店铺seller id）</t>
    </r>
    <r>
      <rPr>
        <sz val="10"/>
        <color theme="1"/>
        <rFont val="微软雅黑"/>
        <charset val="134"/>
      </rPr>
      <t>&amp;ref=nb_sb_noss&amp;field-asin=[产品ASIN]  这样做出来的超链权重最高</t>
    </r>
  </si>
  <si>
    <t>10天后评价QA都齐了，调整自动广告，开启手动广告</t>
  </si>
  <si>
    <t>否定点击差的词，好词放入词组和广泛，熟悉的词或特别好的词直接打精准</t>
  </si>
  <si>
    <t>长期</t>
  </si>
  <si>
    <t>预算季度20%，前期控制排名，曝光优化图片，acos不管理，刷单刷广告词，中期转化率20%控制。后期CTR千分之5-1%,CR转化率10%合格</t>
  </si>
  <si>
    <t>向老客户发邮件找他们测试店铺新品</t>
  </si>
  <si>
    <t>尽量先发给留了feedback的客户</t>
  </si>
  <si>
    <t>直评论、qa、feedback</t>
  </si>
  <si>
    <t>每周增加2-3个直评</t>
  </si>
  <si>
    <t>每周1-3，埋词引导</t>
  </si>
  <si>
    <t>老账号购买</t>
  </si>
  <si>
    <t>刷单（真实购买）</t>
  </si>
  <si>
    <t>找中介--不刷免评，刷FB或者Rating评论、如果可以刷带图，带视频最好</t>
  </si>
  <si>
    <t>让更多的长尾词有排名</t>
  </si>
  <si>
    <t>$10-$20</t>
  </si>
  <si>
    <t>监控差评增加好评10-20，依据行业定，做好评论跟进。</t>
  </si>
  <si>
    <t>合并到老的listing</t>
  </si>
  <si>
    <t>主要关键词放入ST</t>
  </si>
  <si>
    <t>feedback及点赞跟进</t>
  </si>
  <si>
    <t>找中介</t>
  </si>
  <si>
    <t>增加权重、点好评</t>
  </si>
  <si>
    <t>每天1次、找中介</t>
  </si>
  <si>
    <t>新品期第8-30天</t>
  </si>
  <si>
    <t>LD</t>
  </si>
  <si>
    <t>增加权重曝光</t>
  </si>
  <si>
    <t>确定好秒杀时间</t>
  </si>
  <si>
    <t>BD</t>
  </si>
  <si>
    <t>增加转化率</t>
  </si>
  <si>
    <t>拆分变体，上传A+页面</t>
  </si>
  <si>
    <t>主图视频上视频</t>
  </si>
  <si>
    <t>社交红人推广、FaceBook、youtube红人、tomoson红人、刷促销量</t>
  </si>
  <si>
    <t>找中介-站外推广</t>
  </si>
  <si>
    <t>通过Yotube外部流量，通过reviewer测评最终形成购买</t>
  </si>
  <si>
    <t>确定推广日期，预算好推广数量，最好红人可以再购买产品，确认发帖时间，辅助红人留言</t>
  </si>
  <si>
    <r>
      <rPr>
        <sz val="28"/>
        <color theme="1"/>
        <rFont val="Tahoma"/>
        <charset val="134"/>
      </rPr>
      <t>A</t>
    </r>
    <r>
      <rPr>
        <sz val="28"/>
        <color theme="1"/>
        <rFont val="宋体"/>
        <charset val="134"/>
      </rPr>
      <t>产品</t>
    </r>
    <r>
      <rPr>
        <sz val="28"/>
        <color theme="1"/>
        <rFont val="Tahoma"/>
        <charset val="134"/>
      </rPr>
      <t xml:space="preserve">asin**- </t>
    </r>
    <r>
      <rPr>
        <sz val="28"/>
        <color theme="1"/>
        <rFont val="宋体"/>
        <charset val="134"/>
      </rPr>
      <t>核算</t>
    </r>
  </si>
  <si>
    <t>进度计划</t>
  </si>
  <si>
    <t>备注</t>
  </si>
  <si>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</si>
  <si>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ahoma"/>
        <charset val="134"/>
      </rPr>
      <t>2月</t>
    </r>
  </si>
  <si>
    <r>
      <rPr>
        <sz val="11"/>
        <color theme="1"/>
        <rFont val="Tahoma"/>
        <charset val="134"/>
      </rPr>
      <t>3月</t>
    </r>
  </si>
  <si>
    <r>
      <rPr>
        <sz val="11"/>
        <color theme="1"/>
        <rFont val="Tahoma"/>
        <charset val="134"/>
      </rPr>
      <t>4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</si>
  <si>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ahoma"/>
        <charset val="134"/>
      </rPr>
      <t>5月</t>
    </r>
  </si>
  <si>
    <r>
      <rPr>
        <sz val="11"/>
        <color theme="1"/>
        <rFont val="Tahoma"/>
        <charset val="134"/>
      </rPr>
      <t>6月</t>
    </r>
  </si>
  <si>
    <r>
      <rPr>
        <sz val="11"/>
        <color theme="1"/>
        <rFont val="Tahoma"/>
        <charset val="134"/>
      </rPr>
      <t>7月</t>
    </r>
  </si>
  <si>
    <r>
      <rPr>
        <sz val="11"/>
        <color theme="1"/>
        <rFont val="Tahoma"/>
        <charset val="134"/>
      </rPr>
      <t>8月</t>
    </r>
  </si>
  <si>
    <r>
      <rPr>
        <sz val="11"/>
        <color theme="1"/>
        <rFont val="Tahoma"/>
        <charset val="134"/>
      </rPr>
      <t>9月</t>
    </r>
  </si>
  <si>
    <r>
      <rPr>
        <sz val="11"/>
        <color theme="1"/>
        <rFont val="Tahoma"/>
        <charset val="134"/>
      </rPr>
      <t>10月</t>
    </r>
  </si>
  <si>
    <r>
      <rPr>
        <sz val="11"/>
        <color theme="1"/>
        <rFont val="Tahoma"/>
        <charset val="134"/>
      </rPr>
      <t>11月</t>
    </r>
  </si>
  <si>
    <r>
      <rPr>
        <sz val="11"/>
        <color theme="1"/>
        <rFont val="Tahoma"/>
        <charset val="134"/>
      </rPr>
      <t>12月</t>
    </r>
  </si>
  <si>
    <t>年度合计</t>
  </si>
  <si>
    <t>销量</t>
  </si>
  <si>
    <t>价格</t>
  </si>
  <si>
    <t>销售额</t>
  </si>
  <si>
    <t>产品成本</t>
  </si>
  <si>
    <t>产品总成本</t>
  </si>
  <si>
    <t>亚马逊佣金</t>
  </si>
  <si>
    <t>FBA物流</t>
  </si>
  <si>
    <t>退货</t>
  </si>
  <si>
    <t>站内广告</t>
  </si>
  <si>
    <t>测评费用（含测评亚马逊佣金、fba物流费和中介佣金）</t>
  </si>
  <si>
    <t>头程</t>
  </si>
  <si>
    <r>
      <rPr>
        <b/>
        <sz val="11"/>
        <color theme="1"/>
        <rFont val="宋体"/>
        <charset val="134"/>
      </rPr>
      <t>站内</t>
    </r>
    <r>
      <rPr>
        <b/>
        <sz val="11"/>
        <color theme="1"/>
        <rFont val="Tahoma"/>
        <charset val="134"/>
      </rPr>
      <t>deal</t>
    </r>
  </si>
  <si>
    <r>
      <rPr>
        <b/>
        <sz val="11"/>
        <color theme="1"/>
        <rFont val="宋体"/>
        <charset val="134"/>
      </rPr>
      <t>站外</t>
    </r>
    <r>
      <rPr>
        <b/>
        <sz val="11"/>
        <color theme="1"/>
        <rFont val="Tahoma"/>
        <charset val="134"/>
      </rPr>
      <t>deal</t>
    </r>
  </si>
  <si>
    <t>推广</t>
  </si>
  <si>
    <t>备注其他推广手段</t>
  </si>
  <si>
    <t>利润</t>
  </si>
  <si>
    <r>
      <rPr>
        <sz val="16"/>
        <color theme="1"/>
        <rFont val="Tahoma"/>
        <charset val="134"/>
      </rPr>
      <t xml:space="preserve">1. </t>
    </r>
    <r>
      <rPr>
        <sz val="16"/>
        <color theme="1"/>
        <rFont val="宋体"/>
        <charset val="134"/>
      </rPr>
      <t>年度销量预计：</t>
    </r>
    <r>
      <rPr>
        <sz val="16"/>
        <color theme="1"/>
        <rFont val="Tahoma"/>
        <charset val="134"/>
      </rPr>
      <t xml:space="preserve">pcs    </t>
    </r>
    <r>
      <rPr>
        <sz val="16"/>
        <color theme="1"/>
        <rFont val="宋体"/>
        <charset val="134"/>
      </rPr>
      <t>销售额预计：</t>
    </r>
    <r>
      <rPr>
        <sz val="16"/>
        <color theme="1"/>
        <rFont val="Tahoma"/>
        <charset val="134"/>
      </rPr>
      <t xml:space="preserve">   
2. </t>
    </r>
    <r>
      <rPr>
        <sz val="16"/>
        <rFont val="宋体"/>
        <charset val="134"/>
      </rPr>
      <t>年度毛利润额（除去退货广告推广测评</t>
    </r>
    <r>
      <rPr>
        <sz val="16"/>
        <rFont val="Tahoma"/>
        <charset val="134"/>
      </rPr>
      <t>deal</t>
    </r>
    <r>
      <rPr>
        <sz val="16"/>
        <rFont val="宋体"/>
        <charset val="134"/>
      </rPr>
      <t>等）：</t>
    </r>
    <r>
      <rPr>
        <sz val="16"/>
        <rFont val="Tahoma"/>
        <charset val="134"/>
      </rPr>
      <t xml:space="preserve"> </t>
    </r>
    <r>
      <rPr>
        <sz val="16"/>
        <color rgb="FFFF0000"/>
        <rFont val="Tahoma"/>
        <charset val="134"/>
      </rPr>
      <t xml:space="preserve">
</t>
    </r>
    <r>
      <rPr>
        <sz val="16"/>
        <rFont val="Tahoma"/>
        <charset val="134"/>
      </rPr>
      <t xml:space="preserve">3. </t>
    </r>
    <r>
      <rPr>
        <sz val="16"/>
        <rFont val="宋体"/>
        <charset val="134"/>
      </rPr>
      <t>毛利润率</t>
    </r>
    <r>
      <rPr>
        <sz val="16"/>
        <rFont val="Tahoma"/>
        <charset val="134"/>
      </rPr>
      <t>:</t>
    </r>
  </si>
  <si>
    <t>A产品销售英国推广计划</t>
  </si>
  <si>
    <t>总计</t>
  </si>
  <si>
    <t>测评费用</t>
  </si>
  <si>
    <t>总结：</t>
  </si>
  <si>
    <r>
      <rPr>
        <sz val="16"/>
        <color theme="1"/>
        <rFont val="Tahoma"/>
        <charset val="134"/>
      </rPr>
      <t xml:space="preserve">1. </t>
    </r>
    <r>
      <rPr>
        <sz val="16"/>
        <color theme="1"/>
        <rFont val="宋体"/>
        <charset val="134"/>
      </rPr>
      <t>英国年度销量预计：</t>
    </r>
    <r>
      <rPr>
        <sz val="16"/>
        <color theme="1"/>
        <rFont val="Tahoma"/>
        <charset val="134"/>
      </rPr>
      <t xml:space="preserve">4850-5000pcs    </t>
    </r>
    <r>
      <rPr>
        <sz val="16"/>
        <color theme="1"/>
        <rFont val="宋体"/>
        <charset val="134"/>
      </rPr>
      <t>销售额预计：</t>
    </r>
    <r>
      <rPr>
        <sz val="16"/>
        <color theme="1"/>
        <rFont val="Tahoma"/>
        <charset val="134"/>
      </rPr>
      <t xml:space="preserve"> 22W-23W  GBP    
2. </t>
    </r>
    <r>
      <rPr>
        <sz val="16"/>
        <rFont val="宋体"/>
        <charset val="134"/>
      </rPr>
      <t>年度毛利润额（除去退货广告推广测评</t>
    </r>
    <r>
      <rPr>
        <sz val="16"/>
        <rFont val="Tahoma"/>
        <charset val="134"/>
      </rPr>
      <t>deal</t>
    </r>
    <r>
      <rPr>
        <sz val="16"/>
        <rFont val="宋体"/>
        <charset val="134"/>
      </rPr>
      <t>等）：</t>
    </r>
    <r>
      <rPr>
        <sz val="16"/>
        <rFont val="Tahoma"/>
        <charset val="134"/>
      </rPr>
      <t xml:space="preserve"> </t>
    </r>
    <r>
      <rPr>
        <sz val="16"/>
        <color rgb="FFFF0000"/>
        <rFont val="Tahoma"/>
        <charset val="134"/>
      </rPr>
      <t xml:space="preserve">
   </t>
    </r>
    <r>
      <rPr>
        <sz val="16"/>
        <rFont val="Tahoma"/>
        <charset val="134"/>
      </rPr>
      <t>15.44*4850-22305.15-11152.58-12417.3-800-200-1200</t>
    </r>
    <r>
      <rPr>
        <sz val="16"/>
        <color rgb="FFFF0000"/>
        <rFont val="Tahoma"/>
        <charset val="134"/>
      </rPr>
      <t xml:space="preserve">=2.7W GBP = 23W RMB
</t>
    </r>
    <r>
      <rPr>
        <sz val="16"/>
        <rFont val="Tahoma"/>
        <charset val="134"/>
      </rPr>
      <t xml:space="preserve">3. </t>
    </r>
    <r>
      <rPr>
        <sz val="16"/>
        <rFont val="宋体"/>
        <charset val="134"/>
      </rPr>
      <t>毛利润率</t>
    </r>
    <r>
      <rPr>
        <sz val="16"/>
        <rFont val="Tahoma"/>
        <charset val="134"/>
      </rPr>
      <t xml:space="preserve">=12%  
4. </t>
    </r>
    <r>
      <rPr>
        <sz val="16"/>
        <rFont val="宋体"/>
        <charset val="134"/>
      </rPr>
      <t>综上所述预计欧洲五国年度销量：</t>
    </r>
    <r>
      <rPr>
        <sz val="16"/>
        <rFont val="Tahoma"/>
        <charset val="134"/>
      </rPr>
      <t xml:space="preserve"> 1.3W pcs   </t>
    </r>
    <r>
      <rPr>
        <sz val="16"/>
        <rFont val="宋体"/>
        <charset val="134"/>
      </rPr>
      <t>销售额预计：</t>
    </r>
    <r>
      <rPr>
        <sz val="16"/>
        <rFont val="Tahoma"/>
        <charset val="134"/>
      </rPr>
      <t xml:space="preserve"> 600W RMB   </t>
    </r>
    <r>
      <rPr>
        <sz val="16"/>
        <rFont val="宋体"/>
        <charset val="134"/>
      </rPr>
      <t>毛利：</t>
    </r>
    <r>
      <rPr>
        <sz val="16"/>
        <rFont val="Tahoma"/>
        <charset val="134"/>
      </rPr>
      <t xml:space="preserve"> 70W RMB</t>
    </r>
  </si>
  <si>
    <t>汇率：</t>
  </si>
  <si>
    <r>
      <rPr>
        <sz val="11"/>
        <color theme="1"/>
        <rFont val="宋体"/>
        <charset val="134"/>
      </rPr>
      <t>产品名称</t>
    </r>
  </si>
  <si>
    <t>国家</t>
  </si>
  <si>
    <r>
      <rPr>
        <sz val="11"/>
        <color theme="1"/>
        <rFont val="宋体"/>
        <charset val="134"/>
      </rPr>
      <t>售价</t>
    </r>
  </si>
  <si>
    <r>
      <rPr>
        <sz val="11"/>
        <color theme="1"/>
        <rFont val="宋体"/>
        <charset val="134"/>
      </rPr>
      <t>佣金比例</t>
    </r>
  </si>
  <si>
    <r>
      <rPr>
        <sz val="11"/>
        <color theme="1"/>
        <rFont val="宋体"/>
        <charset val="134"/>
      </rPr>
      <t>佣金</t>
    </r>
  </si>
  <si>
    <r>
      <rPr>
        <sz val="11"/>
        <color theme="1"/>
        <rFont val="宋体"/>
        <charset val="134"/>
      </rPr>
      <t>平台运费</t>
    </r>
  </si>
  <si>
    <r>
      <rPr>
        <sz val="11"/>
        <color theme="1"/>
        <rFont val="宋体"/>
        <charset val="134"/>
      </rPr>
      <t>空运</t>
    </r>
  </si>
  <si>
    <r>
      <rPr>
        <sz val="11"/>
        <color theme="1"/>
        <rFont val="宋体"/>
        <charset val="134"/>
      </rPr>
      <t>最低售价</t>
    </r>
  </si>
  <si>
    <r>
      <rPr>
        <sz val="11"/>
        <color theme="1"/>
        <rFont val="宋体"/>
        <charset val="134"/>
      </rPr>
      <t>成本（</t>
    </r>
    <r>
      <rPr>
        <sz val="11"/>
        <color theme="1"/>
        <rFont val="Calibri"/>
        <charset val="134"/>
      </rPr>
      <t>RMB</t>
    </r>
    <r>
      <rPr>
        <sz val="11"/>
        <color theme="1"/>
        <rFont val="宋体"/>
        <charset val="134"/>
      </rPr>
      <t>）</t>
    </r>
  </si>
  <si>
    <t>成本</t>
  </si>
  <si>
    <r>
      <rPr>
        <sz val="11"/>
        <color theme="1"/>
        <rFont val="宋体"/>
        <charset val="134"/>
      </rPr>
      <t>毛利</t>
    </r>
  </si>
  <si>
    <r>
      <rPr>
        <sz val="11"/>
        <color theme="1"/>
        <rFont val="宋体"/>
        <charset val="134"/>
      </rPr>
      <t>毛利润率</t>
    </r>
  </si>
  <si>
    <t>英国</t>
  </si>
  <si>
    <t>欧四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</si>
</sst>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24" formatCode="\$#,##0_);[Red]\(\$#,##0\)"/>
    <numFmt numFmtId="176" formatCode="0.00_);[Red]\(0.00\)"/>
    <numFmt numFmtId="177" formatCode="#,##0.00_);[Red]\(#,##0.00\)"/>
    <numFmt numFmtId="178" formatCode="0.00_ "/>
    <numFmt numFmtId="179" formatCode="\¥#,##0.00;\¥\-#,##0.00"/>
    <numFmt numFmtId="180" formatCode="\$#,##0.00;\-\$#,##0.00"/>
  </numFmts>
  <fonts count="43">
    <font>
      <sz val="11"/>
      <color theme="1"/>
      <name val="Tahoma"/>
      <charset val="134"/>
    </font>
    <font>
      <sz val="26"/>
      <color theme="1"/>
      <name val="Calibri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Tahoma"/>
      <charset val="134"/>
    </font>
    <font>
      <sz val="16"/>
      <color theme="1"/>
      <name val="Tahoma"/>
      <charset val="134"/>
    </font>
    <font>
      <b/>
      <sz val="26"/>
      <color theme="1"/>
      <name val="宋体"/>
      <charset val="134"/>
    </font>
    <font>
      <b/>
      <sz val="26"/>
      <color theme="1"/>
      <name val="Tahoma"/>
      <charset val="134"/>
    </font>
    <font>
      <sz val="28"/>
      <color theme="1"/>
      <name val="Tahoma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6"/>
      <name val="Tahoma"/>
      <charset val="134"/>
    </font>
    <font>
      <sz val="16"/>
      <color rgb="FFFF0000"/>
      <name val="Tahoma"/>
      <charset val="134"/>
    </font>
    <font>
      <sz val="28"/>
      <color theme="1"/>
      <name val="宋体"/>
      <charset val="134"/>
    </font>
    <font>
      <sz val="10"/>
      <color rgb="FFFF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7030A0"/>
      </left>
      <right style="hair">
        <color rgb="FF7030A0"/>
      </right>
      <top style="medium">
        <color rgb="FF7030A0"/>
      </top>
      <bottom style="hair">
        <color rgb="FF7030A0"/>
      </bottom>
      <diagonal/>
    </border>
    <border>
      <left style="hair">
        <color rgb="FF7030A0"/>
      </left>
      <right style="hair">
        <color rgb="FF7030A0"/>
      </right>
      <top style="medium">
        <color rgb="FF7030A0"/>
      </top>
      <bottom style="hair">
        <color rgb="FF7030A0"/>
      </bottom>
      <diagonal/>
    </border>
    <border>
      <left style="medium">
        <color rgb="FF7030A0"/>
      </left>
      <right style="hair">
        <color rgb="FF7030A0"/>
      </right>
      <top style="hair">
        <color rgb="FF7030A0"/>
      </top>
      <bottom style="hair">
        <color rgb="FF7030A0"/>
      </bottom>
      <diagonal/>
    </border>
    <border>
      <left style="hair">
        <color rgb="FF7030A0"/>
      </left>
      <right style="hair">
        <color rgb="FF7030A0"/>
      </right>
      <top style="hair">
        <color rgb="FF7030A0"/>
      </top>
      <bottom style="hair">
        <color rgb="FF7030A0"/>
      </bottom>
      <diagonal/>
    </border>
    <border>
      <left style="medium">
        <color rgb="FF7030A0"/>
      </left>
      <right style="hair">
        <color rgb="FF7030A0"/>
      </right>
      <top style="hair">
        <color rgb="FF7030A0"/>
      </top>
      <bottom style="medium">
        <color rgb="FF7030A0"/>
      </bottom>
      <diagonal/>
    </border>
    <border>
      <left style="hair">
        <color rgb="FF7030A0"/>
      </left>
      <right style="hair">
        <color rgb="FF7030A0"/>
      </right>
      <top style="hair">
        <color rgb="FF7030A0"/>
      </top>
      <bottom style="medium">
        <color rgb="FF7030A0"/>
      </bottom>
      <diagonal/>
    </border>
    <border>
      <left style="hair">
        <color rgb="FF7030A0"/>
      </left>
      <right style="medium">
        <color rgb="FF7030A0"/>
      </right>
      <top style="medium">
        <color rgb="FF7030A0"/>
      </top>
      <bottom style="hair">
        <color rgb="FF7030A0"/>
      </bottom>
      <diagonal/>
    </border>
    <border>
      <left style="hair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  <border>
      <left style="hair">
        <color rgb="FF7030A0"/>
      </left>
      <right style="medium">
        <color rgb="FF7030A0"/>
      </right>
      <top style="hair">
        <color rgb="FF7030A0"/>
      </top>
      <bottom style="medium">
        <color rgb="FF7030A0"/>
      </bottom>
      <diagonal/>
    </border>
    <border>
      <left style="medium">
        <color rgb="FF7030A0"/>
      </left>
      <right/>
      <top style="hair">
        <color rgb="FF7030A0"/>
      </top>
      <bottom style="hair">
        <color rgb="FF7030A0"/>
      </bottom>
      <diagonal/>
    </border>
    <border>
      <left/>
      <right/>
      <top style="hair">
        <color rgb="FF7030A0"/>
      </top>
      <bottom style="hair">
        <color rgb="FF7030A0"/>
      </bottom>
      <diagonal/>
    </border>
    <border>
      <left/>
      <right style="hair">
        <color rgb="FF7030A0"/>
      </right>
      <top style="hair">
        <color rgb="FF7030A0"/>
      </top>
      <bottom style="hair">
        <color rgb="FF7030A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4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17" borderId="2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11" borderId="19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9" borderId="18" applyNumberFormat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28" fillId="28" borderId="24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4" fillId="0" borderId="0" applyFont="0" applyAlignment="0">
      <alignment vertical="center"/>
    </xf>
    <xf numFmtId="0" fontId="15" fillId="3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72">
    <xf numFmtId="0" fontId="0" fillId="0" borderId="0" xfId="0"/>
    <xf numFmtId="176" fontId="0" fillId="0" borderId="0" xfId="0" applyNumberFormat="1"/>
    <xf numFmtId="177" fontId="0" fillId="0" borderId="0" xfId="0" applyNumberFormat="1"/>
    <xf numFmtId="10" fontId="0" fillId="0" borderId="0" xfId="0" applyNumberFormat="1"/>
    <xf numFmtId="0" fontId="1" fillId="2" borderId="1" xfId="53" applyFont="1" applyFill="1" applyBorder="1" applyAlignment="1">
      <alignment horizontal="center" vertical="center"/>
    </xf>
    <xf numFmtId="9" fontId="1" fillId="2" borderId="1" xfId="53" applyNumberFormat="1" applyFont="1" applyFill="1" applyBorder="1" applyAlignment="1">
      <alignment horizontal="center" vertical="center"/>
    </xf>
    <xf numFmtId="178" fontId="1" fillId="2" borderId="1" xfId="53" applyNumberFormat="1" applyFont="1" applyFill="1" applyBorder="1" applyAlignment="1">
      <alignment horizontal="center" vertical="center"/>
    </xf>
    <xf numFmtId="0" fontId="2" fillId="3" borderId="2" xfId="53" applyFont="1" applyFill="1" applyBorder="1" applyAlignment="1">
      <alignment horizontal="left" vertical="center" wrapText="1"/>
    </xf>
    <xf numFmtId="0" fontId="3" fillId="3" borderId="2" xfId="53" applyFont="1" applyFill="1" applyBorder="1" applyAlignment="1">
      <alignment horizontal="left" vertical="center" wrapText="1"/>
    </xf>
    <xf numFmtId="9" fontId="2" fillId="3" borderId="2" xfId="53" applyNumberFormat="1" applyFont="1" applyFill="1" applyBorder="1" applyAlignment="1">
      <alignment horizontal="left" vertical="center" wrapText="1"/>
    </xf>
    <xf numFmtId="176" fontId="2" fillId="3" borderId="2" xfId="53" applyNumberFormat="1" applyFont="1" applyFill="1" applyBorder="1" applyAlignment="1">
      <alignment horizontal="left" vertical="center" wrapText="1"/>
    </xf>
    <xf numFmtId="177" fontId="2" fillId="3" borderId="2" xfId="53" applyNumberFormat="1" applyFont="1" applyFill="1" applyBorder="1" applyAlignment="1">
      <alignment horizontal="left" vertical="center" wrapText="1"/>
    </xf>
    <xf numFmtId="0" fontId="3" fillId="0" borderId="0" xfId="0" applyFont="1"/>
    <xf numFmtId="9" fontId="0" fillId="0" borderId="0" xfId="0" applyNumberFormat="1"/>
    <xf numFmtId="179" fontId="1" fillId="2" borderId="1" xfId="53" applyNumberFormat="1" applyFont="1" applyFill="1" applyBorder="1" applyAlignment="1">
      <alignment horizontal="center" vertical="center"/>
    </xf>
    <xf numFmtId="180" fontId="1" fillId="2" borderId="1" xfId="53" applyNumberFormat="1" applyFont="1" applyFill="1" applyBorder="1" applyAlignment="1">
      <alignment horizontal="center" vertical="center"/>
    </xf>
    <xf numFmtId="10" fontId="1" fillId="2" borderId="3" xfId="53" applyNumberFormat="1" applyFont="1" applyFill="1" applyBorder="1" applyAlignment="1">
      <alignment horizontal="center" vertical="center"/>
    </xf>
    <xf numFmtId="0" fontId="3" fillId="4" borderId="2" xfId="53" applyFont="1" applyFill="1" applyBorder="1" applyAlignment="1">
      <alignment horizontal="left" vertical="center"/>
    </xf>
    <xf numFmtId="0" fontId="4" fillId="0" borderId="0" xfId="53">
      <alignment vertical="center"/>
    </xf>
    <xf numFmtId="179" fontId="2" fillId="3" borderId="2" xfId="53" applyNumberFormat="1" applyFont="1" applyFill="1" applyBorder="1" applyAlignment="1">
      <alignment horizontal="left" vertical="center" wrapText="1"/>
    </xf>
    <xf numFmtId="176" fontId="3" fillId="3" borderId="2" xfId="53" applyNumberFormat="1" applyFont="1" applyFill="1" applyBorder="1" applyAlignment="1">
      <alignment horizontal="left" vertical="center" wrapText="1"/>
    </xf>
    <xf numFmtId="10" fontId="2" fillId="3" borderId="2" xfId="53" applyNumberFormat="1" applyFont="1" applyFill="1" applyBorder="1" applyAlignment="1">
      <alignment horizontal="left" vertical="center" wrapText="1"/>
    </xf>
    <xf numFmtId="0" fontId="5" fillId="3" borderId="2" xfId="50" applyFont="1" applyFill="1" applyBorder="1" applyAlignment="1">
      <alignment horizontal="left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5" borderId="6" xfId="0" applyFont="1" applyFill="1" applyBorder="1"/>
    <xf numFmtId="0" fontId="3" fillId="5" borderId="7" xfId="0" applyFont="1" applyFill="1" applyBorder="1"/>
    <xf numFmtId="0" fontId="0" fillId="5" borderId="7" xfId="0" applyFill="1" applyBorder="1"/>
    <xf numFmtId="0" fontId="6" fillId="0" borderId="6" xfId="0" applyFont="1" applyBorder="1"/>
    <xf numFmtId="0" fontId="7" fillId="0" borderId="6" xfId="0" applyFont="1" applyBorder="1"/>
    <xf numFmtId="0" fontId="8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12" xfId="0" applyBorder="1"/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3" fillId="6" borderId="6" xfId="0" applyFont="1" applyFill="1" applyBorder="1"/>
    <xf numFmtId="0" fontId="3" fillId="6" borderId="7" xfId="0" applyFont="1" applyFill="1" applyBorder="1"/>
    <xf numFmtId="0" fontId="0" fillId="6" borderId="7" xfId="0" applyFill="1" applyBorder="1"/>
    <xf numFmtId="0" fontId="6" fillId="3" borderId="6" xfId="0" applyFont="1" applyFill="1" applyBorder="1"/>
    <xf numFmtId="0" fontId="6" fillId="5" borderId="6" xfId="0" applyFont="1" applyFill="1" applyBorder="1"/>
    <xf numFmtId="0" fontId="6" fillId="5" borderId="6" xfId="0" applyFont="1" applyFill="1" applyBorder="1" applyAlignment="1">
      <alignment wrapText="1"/>
    </xf>
    <xf numFmtId="0" fontId="3" fillId="5" borderId="0" xfId="0" applyFont="1" applyFill="1"/>
    <xf numFmtId="0" fontId="7" fillId="5" borderId="6" xfId="0" applyFont="1" applyFill="1" applyBorder="1"/>
    <xf numFmtId="0" fontId="11" fillId="0" borderId="15" xfId="0" applyFont="1" applyBorder="1" applyAlignment="1">
      <alignment horizontal="center"/>
    </xf>
    <xf numFmtId="0" fontId="6" fillId="6" borderId="7" xfId="0" applyFont="1" applyFill="1" applyBorder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3" fillId="7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wrapText="1"/>
    </xf>
    <xf numFmtId="0" fontId="14" fillId="6" borderId="2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vertical="center" wrapText="1"/>
    </xf>
    <xf numFmtId="2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/>
    </xf>
    <xf numFmtId="0" fontId="12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 6" xfId="51"/>
    <cellStyle name="常规 3" xfId="52"/>
    <cellStyle name="常规 4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23"/>
  <sheetViews>
    <sheetView tabSelected="1" workbookViewId="0">
      <selection activeCell="H6" sqref="H6"/>
    </sheetView>
  </sheetViews>
  <sheetFormatPr defaultColWidth="10.7" defaultRowHeight="13.85" outlineLevelCol="6"/>
  <cols>
    <col min="1" max="1" width="6.69166666666667" style="56" customWidth="1"/>
    <col min="2" max="2" width="33.4416666666667" style="55" customWidth="1"/>
    <col min="3" max="3" width="57.7583333333333" style="55" customWidth="1"/>
    <col min="4" max="4" width="33.6916666666667" style="55" customWidth="1"/>
    <col min="5" max="5" width="10.3833333333333" style="56" customWidth="1"/>
    <col min="6" max="6" width="15.8833333333333" style="55" customWidth="1"/>
    <col min="7" max="7" width="49.5" style="55" customWidth="1"/>
    <col min="8" max="16383" width="10.7" style="55" customWidth="1"/>
    <col min="16384" max="16384" width="10.7" style="55"/>
  </cols>
  <sheetData>
    <row r="1" ht="34" customHeight="1" spans="1:7">
      <c r="A1" s="57" t="s">
        <v>0</v>
      </c>
      <c r="B1" s="57"/>
      <c r="C1" s="57"/>
      <c r="D1" s="57"/>
      <c r="E1" s="57"/>
      <c r="F1" s="57"/>
      <c r="G1" s="57"/>
    </row>
    <row r="2" ht="23" customHeight="1" spans="1:7">
      <c r="A2" s="58" t="s">
        <v>1</v>
      </c>
      <c r="B2" s="59" t="s">
        <v>2</v>
      </c>
      <c r="C2" s="59" t="s">
        <v>3</v>
      </c>
      <c r="D2" s="59" t="s">
        <v>4</v>
      </c>
      <c r="E2" s="60" t="s">
        <v>5</v>
      </c>
      <c r="F2" s="59" t="s">
        <v>6</v>
      </c>
      <c r="G2" s="59" t="s">
        <v>7</v>
      </c>
    </row>
    <row r="3" s="55" customFormat="1" ht="22" customHeight="1" spans="1:7">
      <c r="A3" s="61">
        <v>1</v>
      </c>
      <c r="B3" s="62" t="s">
        <v>8</v>
      </c>
      <c r="C3" s="62" t="s">
        <v>9</v>
      </c>
      <c r="D3" s="63" t="s">
        <v>10</v>
      </c>
      <c r="E3" s="63" t="s">
        <v>10</v>
      </c>
      <c r="F3" s="64" t="s">
        <v>11</v>
      </c>
      <c r="G3" s="65" t="s">
        <v>12</v>
      </c>
    </row>
    <row r="4" ht="22" customHeight="1" spans="1:7">
      <c r="A4" s="61">
        <v>2</v>
      </c>
      <c r="B4" s="62" t="s">
        <v>13</v>
      </c>
      <c r="C4" s="62" t="s">
        <v>14</v>
      </c>
      <c r="D4" s="62" t="s">
        <v>15</v>
      </c>
      <c r="E4" s="66">
        <v>60</v>
      </c>
      <c r="F4" s="62" t="s">
        <v>16</v>
      </c>
      <c r="G4" s="62"/>
    </row>
    <row r="5" ht="22" customHeight="1" spans="1:7">
      <c r="A5" s="61">
        <v>3</v>
      </c>
      <c r="B5" s="62" t="s">
        <v>17</v>
      </c>
      <c r="C5" s="62" t="s">
        <v>18</v>
      </c>
      <c r="D5" s="62" t="s">
        <v>19</v>
      </c>
      <c r="E5" s="67"/>
      <c r="F5" s="62" t="s">
        <v>20</v>
      </c>
      <c r="G5" s="62"/>
    </row>
    <row r="6" s="55" customFormat="1" ht="22" customHeight="1" spans="1:7">
      <c r="A6" s="61">
        <v>4</v>
      </c>
      <c r="B6" s="62" t="s">
        <v>21</v>
      </c>
      <c r="C6" s="64" t="s">
        <v>22</v>
      </c>
      <c r="D6" s="64"/>
      <c r="E6" s="67" t="s">
        <v>23</v>
      </c>
      <c r="F6" s="62" t="s">
        <v>16</v>
      </c>
      <c r="G6" s="64"/>
    </row>
    <row r="7" ht="22" customHeight="1" spans="1:7">
      <c r="A7" s="61">
        <v>5</v>
      </c>
      <c r="B7" s="62" t="s">
        <v>24</v>
      </c>
      <c r="C7" s="62" t="s">
        <v>25</v>
      </c>
      <c r="D7" s="62" t="s">
        <v>26</v>
      </c>
      <c r="E7" s="63" t="s">
        <v>27</v>
      </c>
      <c r="F7" s="62" t="s">
        <v>28</v>
      </c>
      <c r="G7" s="62"/>
    </row>
    <row r="8" customFormat="1" ht="22" customHeight="1" spans="1:7">
      <c r="A8" s="61">
        <v>6</v>
      </c>
      <c r="B8" s="62" t="s">
        <v>29</v>
      </c>
      <c r="C8" s="62" t="s">
        <v>30</v>
      </c>
      <c r="D8" s="62"/>
      <c r="E8" s="63"/>
      <c r="F8" s="62" t="s">
        <v>16</v>
      </c>
      <c r="G8" s="68"/>
    </row>
    <row r="9" s="55" customFormat="1" ht="22" customHeight="1" spans="1:7">
      <c r="A9" s="61">
        <v>7</v>
      </c>
      <c r="B9" s="69" t="s">
        <v>31</v>
      </c>
      <c r="C9" s="65" t="s">
        <v>32</v>
      </c>
      <c r="D9" s="64" t="s">
        <v>33</v>
      </c>
      <c r="E9" s="63" t="s">
        <v>34</v>
      </c>
      <c r="F9" s="62" t="s">
        <v>16</v>
      </c>
      <c r="G9" s="70" t="s">
        <v>35</v>
      </c>
    </row>
    <row r="10" s="55" customFormat="1" ht="22" customHeight="1" spans="1:7">
      <c r="A10" s="61">
        <v>8</v>
      </c>
      <c r="B10" s="69" t="s">
        <v>36</v>
      </c>
      <c r="C10" s="65" t="s">
        <v>37</v>
      </c>
      <c r="D10" s="67" t="s">
        <v>38</v>
      </c>
      <c r="E10" s="63"/>
      <c r="F10" s="62" t="s">
        <v>16</v>
      </c>
      <c r="G10" s="71"/>
    </row>
    <row r="11" ht="62" customHeight="1" spans="1:7">
      <c r="A11" s="61">
        <v>9</v>
      </c>
      <c r="B11" s="62" t="s">
        <v>39</v>
      </c>
      <c r="C11" s="62" t="s">
        <v>40</v>
      </c>
      <c r="D11" s="62" t="s">
        <v>41</v>
      </c>
      <c r="E11" s="67"/>
      <c r="F11" s="62" t="s">
        <v>16</v>
      </c>
      <c r="G11" s="62" t="s">
        <v>42</v>
      </c>
    </row>
    <row r="12" s="55" customFormat="1" ht="43" customHeight="1" spans="1:7">
      <c r="A12" s="61">
        <v>10</v>
      </c>
      <c r="B12" s="65" t="s">
        <v>43</v>
      </c>
      <c r="C12" s="62" t="s">
        <v>44</v>
      </c>
      <c r="E12" s="67"/>
      <c r="F12" s="62" t="s">
        <v>45</v>
      </c>
      <c r="G12" s="62" t="s">
        <v>46</v>
      </c>
    </row>
    <row r="13" s="55" customFormat="1" ht="22" customHeight="1" spans="1:7">
      <c r="A13" s="61">
        <v>11</v>
      </c>
      <c r="B13" s="65" t="s">
        <v>47</v>
      </c>
      <c r="C13" s="65" t="s">
        <v>48</v>
      </c>
      <c r="D13" s="67" t="s">
        <v>10</v>
      </c>
      <c r="E13" s="63"/>
      <c r="F13" s="64"/>
      <c r="G13" s="64"/>
    </row>
    <row r="14" ht="22" customHeight="1" spans="1:7">
      <c r="A14" s="61">
        <v>12</v>
      </c>
      <c r="B14" s="62" t="s">
        <v>49</v>
      </c>
      <c r="C14" s="62" t="s">
        <v>50</v>
      </c>
      <c r="D14" s="62" t="s">
        <v>51</v>
      </c>
      <c r="E14" s="67"/>
      <c r="F14" s="62" t="s">
        <v>16</v>
      </c>
      <c r="G14" s="62" t="s">
        <v>52</v>
      </c>
    </row>
    <row r="15" s="55" customFormat="1" ht="22" customHeight="1" spans="1:7">
      <c r="A15" s="61">
        <v>13</v>
      </c>
      <c r="B15" s="62" t="s">
        <v>53</v>
      </c>
      <c r="C15" s="62" t="s">
        <v>54</v>
      </c>
      <c r="D15" s="64" t="s">
        <v>55</v>
      </c>
      <c r="E15" s="63" t="s">
        <v>56</v>
      </c>
      <c r="F15" s="62" t="s">
        <v>45</v>
      </c>
      <c r="G15" s="62" t="s">
        <v>57</v>
      </c>
    </row>
    <row r="16" s="55" customFormat="1" ht="22" customHeight="1" spans="1:7">
      <c r="A16" s="61">
        <v>14</v>
      </c>
      <c r="B16" s="62" t="s">
        <v>58</v>
      </c>
      <c r="C16" s="62" t="s">
        <v>59</v>
      </c>
      <c r="D16" s="67"/>
      <c r="E16" s="63"/>
      <c r="F16" s="64"/>
      <c r="G16" s="64"/>
    </row>
    <row r="17" ht="22" customHeight="1" spans="1:7">
      <c r="A17" s="61">
        <v>15</v>
      </c>
      <c r="B17" s="62" t="s">
        <v>60</v>
      </c>
      <c r="C17" s="62" t="s">
        <v>61</v>
      </c>
      <c r="D17" s="62" t="s">
        <v>62</v>
      </c>
      <c r="E17" s="67"/>
      <c r="F17" s="62" t="s">
        <v>16</v>
      </c>
      <c r="G17" s="62"/>
    </row>
    <row r="18" s="55" customFormat="1" ht="22" customHeight="1" spans="1:7">
      <c r="A18" s="61">
        <v>16</v>
      </c>
      <c r="B18" s="62" t="s">
        <v>24</v>
      </c>
      <c r="C18" s="62" t="s">
        <v>63</v>
      </c>
      <c r="D18" s="62" t="s">
        <v>26</v>
      </c>
      <c r="E18" s="63" t="s">
        <v>27</v>
      </c>
      <c r="F18" s="62" t="s">
        <v>64</v>
      </c>
      <c r="G18" s="62"/>
    </row>
    <row r="19" ht="22" customHeight="1" spans="1:7">
      <c r="A19" s="61">
        <v>17</v>
      </c>
      <c r="B19" s="62" t="s">
        <v>65</v>
      </c>
      <c r="C19" s="62" t="s">
        <v>61</v>
      </c>
      <c r="D19" s="62" t="s">
        <v>66</v>
      </c>
      <c r="E19" s="66">
        <v>150</v>
      </c>
      <c r="F19" s="62" t="s">
        <v>45</v>
      </c>
      <c r="G19" s="62" t="s">
        <v>67</v>
      </c>
    </row>
    <row r="20" ht="22" customHeight="1" spans="1:7">
      <c r="A20" s="61">
        <v>18</v>
      </c>
      <c r="B20" s="62" t="s">
        <v>68</v>
      </c>
      <c r="C20" s="62" t="s">
        <v>61</v>
      </c>
      <c r="D20" s="62" t="s">
        <v>69</v>
      </c>
      <c r="E20" s="67"/>
      <c r="F20" s="62" t="s">
        <v>45</v>
      </c>
      <c r="G20" s="62"/>
    </row>
    <row r="21" s="55" customFormat="1" ht="22" customHeight="1" spans="1:7">
      <c r="A21" s="61">
        <v>19</v>
      </c>
      <c r="B21" s="62" t="s">
        <v>70</v>
      </c>
      <c r="C21" s="62"/>
      <c r="D21" s="67" t="s">
        <v>10</v>
      </c>
      <c r="E21" s="63"/>
      <c r="F21" s="64"/>
      <c r="G21" s="64"/>
    </row>
    <row r="22" ht="22" customHeight="1" spans="1:7">
      <c r="A22" s="61">
        <v>20</v>
      </c>
      <c r="B22" s="62" t="s">
        <v>71</v>
      </c>
      <c r="C22" s="62" t="s">
        <v>61</v>
      </c>
      <c r="D22" s="62"/>
      <c r="E22" s="67"/>
      <c r="F22" s="62" t="s">
        <v>16</v>
      </c>
      <c r="G22" s="62"/>
    </row>
    <row r="23" ht="31" customHeight="1" spans="1:7">
      <c r="A23" s="61">
        <v>21</v>
      </c>
      <c r="B23" s="62" t="s">
        <v>72</v>
      </c>
      <c r="C23" s="62" t="s">
        <v>73</v>
      </c>
      <c r="D23" s="62" t="s">
        <v>74</v>
      </c>
      <c r="E23" s="67"/>
      <c r="F23" s="62" t="s">
        <v>16</v>
      </c>
      <c r="G23" s="62" t="s">
        <v>75</v>
      </c>
    </row>
  </sheetData>
  <mergeCells count="2">
    <mergeCell ref="A1:G1"/>
    <mergeCell ref="G9:G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workbookViewId="0">
      <selection activeCell="L8" sqref="L8"/>
    </sheetView>
  </sheetViews>
  <sheetFormatPr defaultColWidth="8.8" defaultRowHeight="13.5"/>
  <cols>
    <col min="1" max="1" width="22" customWidth="1"/>
    <col min="12" max="12" width="9.5"/>
    <col min="15" max="15" width="12.8166666666667" customWidth="1"/>
  </cols>
  <sheetData>
    <row r="1" ht="37" customHeight="1" spans="1:15">
      <c r="A1" s="43" t="s">
        <v>76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53"/>
    </row>
    <row r="2" ht="19.5" customHeight="1" spans="1:15">
      <c r="A2" s="45" t="s">
        <v>77</v>
      </c>
      <c r="B2" s="46" t="s">
        <v>78</v>
      </c>
      <c r="C2" s="47" t="s">
        <v>79</v>
      </c>
      <c r="D2" s="47" t="s">
        <v>80</v>
      </c>
      <c r="E2" s="47" t="s">
        <v>81</v>
      </c>
      <c r="F2" s="47" t="s">
        <v>82</v>
      </c>
      <c r="G2" s="47" t="s">
        <v>83</v>
      </c>
      <c r="H2" s="47" t="s">
        <v>84</v>
      </c>
      <c r="I2" s="47" t="s">
        <v>85</v>
      </c>
      <c r="J2" s="47" t="s">
        <v>86</v>
      </c>
      <c r="K2" s="47" t="s">
        <v>87</v>
      </c>
      <c r="L2" s="47" t="s">
        <v>88</v>
      </c>
      <c r="M2" s="47" t="s">
        <v>89</v>
      </c>
      <c r="N2" s="47" t="s">
        <v>90</v>
      </c>
      <c r="O2" s="54" t="s">
        <v>91</v>
      </c>
    </row>
    <row r="3" ht="19.5" customHeight="1" spans="1:15">
      <c r="A3" s="48" t="s">
        <v>92</v>
      </c>
      <c r="B3" s="26"/>
      <c r="C3" s="26">
        <v>500</v>
      </c>
      <c r="D3" s="26">
        <v>400</v>
      </c>
      <c r="E3" s="26">
        <v>400</v>
      </c>
      <c r="F3" s="26">
        <v>300</v>
      </c>
      <c r="G3" s="26">
        <v>300</v>
      </c>
      <c r="H3" s="26">
        <v>500</v>
      </c>
      <c r="I3" s="26">
        <v>600</v>
      </c>
      <c r="J3" s="26">
        <v>500</v>
      </c>
      <c r="K3" s="26">
        <v>500</v>
      </c>
      <c r="L3" s="26">
        <v>450</v>
      </c>
      <c r="M3" s="26">
        <v>800</v>
      </c>
      <c r="N3" s="26">
        <v>500</v>
      </c>
      <c r="O3">
        <f>SUM(C3:N3)</f>
        <v>5750</v>
      </c>
    </row>
    <row r="4" ht="19.5" customHeight="1" spans="1:15">
      <c r="A4" s="49" t="s">
        <v>93</v>
      </c>
      <c r="B4" s="26"/>
      <c r="C4" s="26">
        <v>45.99</v>
      </c>
      <c r="D4" s="26">
        <v>45.99</v>
      </c>
      <c r="E4" s="26">
        <v>45.99</v>
      </c>
      <c r="F4" s="26">
        <v>45.99</v>
      </c>
      <c r="G4" s="26">
        <v>45.99</v>
      </c>
      <c r="H4" s="26">
        <v>45.99</v>
      </c>
      <c r="I4" s="26">
        <v>45.99</v>
      </c>
      <c r="J4" s="26">
        <v>45.99</v>
      </c>
      <c r="K4" s="26">
        <v>45.99</v>
      </c>
      <c r="L4" s="26">
        <v>45.99</v>
      </c>
      <c r="M4" s="26">
        <v>45.99</v>
      </c>
      <c r="N4" s="26">
        <v>45.99</v>
      </c>
      <c r="O4">
        <f t="shared" ref="O4:O18" si="0">SUM(C4:N4)</f>
        <v>551.88</v>
      </c>
    </row>
    <row r="5" spans="1:15">
      <c r="A5" s="49" t="s">
        <v>94</v>
      </c>
      <c r="B5" s="26"/>
      <c r="C5" s="26">
        <f>C3*C4</f>
        <v>22995</v>
      </c>
      <c r="D5" s="26">
        <f>D3*D4</f>
        <v>18396</v>
      </c>
      <c r="E5" s="26">
        <f>E3*E4</f>
        <v>18396</v>
      </c>
      <c r="F5" s="26">
        <f>F3*F4</f>
        <v>13797</v>
      </c>
      <c r="G5" s="26">
        <f t="shared" ref="G5:R5" si="1">G3*G4</f>
        <v>13797</v>
      </c>
      <c r="H5" s="26">
        <f t="shared" si="1"/>
        <v>22995</v>
      </c>
      <c r="I5" s="26">
        <f t="shared" si="1"/>
        <v>27594</v>
      </c>
      <c r="J5" s="26">
        <f t="shared" si="1"/>
        <v>22995</v>
      </c>
      <c r="K5" s="26">
        <f t="shared" si="1"/>
        <v>22995</v>
      </c>
      <c r="L5" s="26">
        <f t="shared" si="1"/>
        <v>20695.5</v>
      </c>
      <c r="M5" s="26">
        <f t="shared" si="1"/>
        <v>36792</v>
      </c>
      <c r="N5" s="26">
        <f t="shared" si="1"/>
        <v>22995</v>
      </c>
      <c r="O5">
        <f t="shared" si="0"/>
        <v>264442.5</v>
      </c>
    </row>
    <row r="6" spans="1:15">
      <c r="A6" s="49" t="s">
        <v>95</v>
      </c>
      <c r="B6" s="26"/>
      <c r="C6" s="26">
        <v>15</v>
      </c>
      <c r="D6" s="26">
        <v>15</v>
      </c>
      <c r="E6" s="26">
        <v>15</v>
      </c>
      <c r="F6" s="26">
        <v>15</v>
      </c>
      <c r="G6" s="26">
        <v>15</v>
      </c>
      <c r="H6" s="26">
        <v>15</v>
      </c>
      <c r="I6" s="26">
        <v>15</v>
      </c>
      <c r="J6" s="26">
        <v>15</v>
      </c>
      <c r="K6" s="26">
        <v>15</v>
      </c>
      <c r="L6" s="26">
        <v>15</v>
      </c>
      <c r="M6" s="26">
        <v>15</v>
      </c>
      <c r="N6" s="26">
        <v>15</v>
      </c>
      <c r="O6">
        <f t="shared" si="0"/>
        <v>180</v>
      </c>
    </row>
    <row r="7" spans="1:15">
      <c r="A7" s="49" t="s">
        <v>96</v>
      </c>
      <c r="B7" s="26"/>
      <c r="C7" s="26">
        <f>C6*C3</f>
        <v>7500</v>
      </c>
      <c r="D7" s="26">
        <f>D6*D3</f>
        <v>6000</v>
      </c>
      <c r="E7" s="26">
        <f>E6*E3</f>
        <v>6000</v>
      </c>
      <c r="F7" s="26">
        <f>F6*F3</f>
        <v>4500</v>
      </c>
      <c r="G7" s="26">
        <f t="shared" ref="G7:R7" si="2">G6*G3</f>
        <v>4500</v>
      </c>
      <c r="H7" s="26">
        <f t="shared" si="2"/>
        <v>7500</v>
      </c>
      <c r="I7" s="26">
        <f t="shared" si="2"/>
        <v>9000</v>
      </c>
      <c r="J7" s="26">
        <f t="shared" si="2"/>
        <v>7500</v>
      </c>
      <c r="K7" s="26">
        <f t="shared" si="2"/>
        <v>7500</v>
      </c>
      <c r="L7" s="26">
        <f t="shared" si="2"/>
        <v>6750</v>
      </c>
      <c r="M7" s="26">
        <f t="shared" si="2"/>
        <v>12000</v>
      </c>
      <c r="N7" s="26">
        <f t="shared" si="2"/>
        <v>7500</v>
      </c>
      <c r="O7">
        <f t="shared" si="0"/>
        <v>86250</v>
      </c>
    </row>
    <row r="8" spans="1:15">
      <c r="A8" s="49" t="s">
        <v>97</v>
      </c>
      <c r="B8" s="26"/>
      <c r="C8" s="26">
        <f>C5*0.15</f>
        <v>3449.25</v>
      </c>
      <c r="D8" s="26">
        <f>D5*0.15</f>
        <v>2759.4</v>
      </c>
      <c r="E8" s="26">
        <f>E5*0.15</f>
        <v>2759.4</v>
      </c>
      <c r="F8" s="26">
        <f>F5*0.15</f>
        <v>2069.55</v>
      </c>
      <c r="G8" s="26">
        <f t="shared" ref="G8:R8" si="3">G5*0.15</f>
        <v>2069.55</v>
      </c>
      <c r="H8" s="26">
        <f t="shared" si="3"/>
        <v>3449.25</v>
      </c>
      <c r="I8" s="26">
        <f t="shared" si="3"/>
        <v>4139.1</v>
      </c>
      <c r="J8" s="26">
        <f t="shared" si="3"/>
        <v>3449.25</v>
      </c>
      <c r="K8" s="26">
        <f t="shared" si="3"/>
        <v>3449.25</v>
      </c>
      <c r="L8" s="26">
        <f t="shared" si="3"/>
        <v>3104.325</v>
      </c>
      <c r="M8" s="26">
        <f t="shared" si="3"/>
        <v>5518.8</v>
      </c>
      <c r="N8" s="26">
        <f t="shared" si="3"/>
        <v>3449.25</v>
      </c>
      <c r="O8">
        <f t="shared" si="0"/>
        <v>39666.375</v>
      </c>
    </row>
    <row r="9" spans="1:15">
      <c r="A9" s="49" t="s">
        <v>98</v>
      </c>
      <c r="B9" s="26"/>
      <c r="C9" s="26">
        <f>4.17*C3</f>
        <v>2085</v>
      </c>
      <c r="D9" s="26">
        <f>4.17*D3</f>
        <v>1668</v>
      </c>
      <c r="E9" s="26">
        <f>4.17*E3</f>
        <v>1668</v>
      </c>
      <c r="F9" s="26">
        <f>4.17*F3</f>
        <v>1251</v>
      </c>
      <c r="G9" s="26">
        <f t="shared" ref="G9:R9" si="4">4.17*G3</f>
        <v>1251</v>
      </c>
      <c r="H9" s="26">
        <f t="shared" si="4"/>
        <v>2085</v>
      </c>
      <c r="I9" s="26">
        <f t="shared" si="4"/>
        <v>2502</v>
      </c>
      <c r="J9" s="26">
        <f t="shared" si="4"/>
        <v>2085</v>
      </c>
      <c r="K9" s="26">
        <f t="shared" si="4"/>
        <v>2085</v>
      </c>
      <c r="L9" s="26">
        <f t="shared" si="4"/>
        <v>1876.5</v>
      </c>
      <c r="M9" s="26">
        <f t="shared" si="4"/>
        <v>3336</v>
      </c>
      <c r="N9" s="26">
        <f t="shared" si="4"/>
        <v>2085</v>
      </c>
      <c r="O9">
        <f t="shared" si="0"/>
        <v>23977.5</v>
      </c>
    </row>
    <row r="10" spans="1:15">
      <c r="A10" s="49" t="s">
        <v>99</v>
      </c>
      <c r="B10" s="26"/>
      <c r="C10" s="26">
        <f>C5*0.05</f>
        <v>1149.75</v>
      </c>
      <c r="D10" s="26">
        <f>D5*0.05</f>
        <v>919.8</v>
      </c>
      <c r="E10" s="26">
        <f>E5*0.05</f>
        <v>919.8</v>
      </c>
      <c r="F10" s="26">
        <f>F5*0.05</f>
        <v>689.85</v>
      </c>
      <c r="G10" s="26">
        <f t="shared" ref="G10:R10" si="5">G5*0.05</f>
        <v>689.85</v>
      </c>
      <c r="H10" s="26">
        <f t="shared" si="5"/>
        <v>1149.75</v>
      </c>
      <c r="I10" s="26">
        <f t="shared" si="5"/>
        <v>1379.7</v>
      </c>
      <c r="J10" s="26">
        <f t="shared" si="5"/>
        <v>1149.75</v>
      </c>
      <c r="K10" s="26">
        <f t="shared" si="5"/>
        <v>1149.75</v>
      </c>
      <c r="L10" s="26">
        <f t="shared" si="5"/>
        <v>1034.775</v>
      </c>
      <c r="M10" s="26">
        <f t="shared" si="5"/>
        <v>1839.6</v>
      </c>
      <c r="N10" s="26">
        <f t="shared" si="5"/>
        <v>1149.75</v>
      </c>
      <c r="O10">
        <f t="shared" si="0"/>
        <v>13222.125</v>
      </c>
    </row>
    <row r="11" spans="1:15">
      <c r="A11" s="49" t="s">
        <v>100</v>
      </c>
      <c r="B11" s="26"/>
      <c r="C11" s="26">
        <f>C5*0.1</f>
        <v>2299.5</v>
      </c>
      <c r="D11" s="26">
        <f>D5*0.1</f>
        <v>1839.6</v>
      </c>
      <c r="E11" s="26">
        <f>E5*0.1</f>
        <v>1839.6</v>
      </c>
      <c r="F11" s="26">
        <f>F5*0.1</f>
        <v>1379.7</v>
      </c>
      <c r="G11" s="26">
        <f t="shared" ref="G11:R11" si="6">G5*0.1</f>
        <v>1379.7</v>
      </c>
      <c r="H11" s="26">
        <f t="shared" si="6"/>
        <v>2299.5</v>
      </c>
      <c r="I11" s="26">
        <f t="shared" si="6"/>
        <v>2759.4</v>
      </c>
      <c r="J11" s="26">
        <f t="shared" si="6"/>
        <v>2299.5</v>
      </c>
      <c r="K11" s="26">
        <f t="shared" si="6"/>
        <v>2299.5</v>
      </c>
      <c r="L11" s="26">
        <f t="shared" si="6"/>
        <v>2069.55</v>
      </c>
      <c r="M11" s="26">
        <f t="shared" si="6"/>
        <v>3679.2</v>
      </c>
      <c r="N11" s="26">
        <f t="shared" si="6"/>
        <v>2299.5</v>
      </c>
      <c r="O11">
        <f t="shared" si="0"/>
        <v>26444.25</v>
      </c>
    </row>
    <row r="12" ht="25" customHeight="1" spans="1:15">
      <c r="A12" s="50" t="s">
        <v>101</v>
      </c>
      <c r="B12" s="26"/>
      <c r="C12" s="26">
        <f>C5*0.1</f>
        <v>2299.5</v>
      </c>
      <c r="D12" s="26">
        <f>D5*0.1</f>
        <v>1839.6</v>
      </c>
      <c r="E12" s="26">
        <f>E5*0.1</f>
        <v>1839.6</v>
      </c>
      <c r="F12" s="26">
        <f>F5*0.1</f>
        <v>1379.7</v>
      </c>
      <c r="G12" s="26">
        <f t="shared" ref="G12:R12" si="7">G5*0.1</f>
        <v>1379.7</v>
      </c>
      <c r="H12" s="26">
        <f t="shared" si="7"/>
        <v>2299.5</v>
      </c>
      <c r="I12" s="26">
        <f t="shared" si="7"/>
        <v>2759.4</v>
      </c>
      <c r="J12" s="26">
        <f t="shared" si="7"/>
        <v>2299.5</v>
      </c>
      <c r="K12" s="26">
        <f t="shared" si="7"/>
        <v>2299.5</v>
      </c>
      <c r="L12" s="26">
        <f t="shared" si="7"/>
        <v>2069.55</v>
      </c>
      <c r="M12" s="26">
        <f t="shared" si="7"/>
        <v>3679.2</v>
      </c>
      <c r="N12" s="26">
        <f t="shared" si="7"/>
        <v>2299.5</v>
      </c>
      <c r="O12">
        <f t="shared" si="0"/>
        <v>26444.25</v>
      </c>
    </row>
    <row r="13" spans="1:15">
      <c r="A13" s="51" t="s">
        <v>102</v>
      </c>
      <c r="C13">
        <f>1.5*C3</f>
        <v>750</v>
      </c>
      <c r="D13">
        <f>1.5*D3</f>
        <v>600</v>
      </c>
      <c r="E13">
        <f>1.5*E3</f>
        <v>600</v>
      </c>
      <c r="F13">
        <f>1.5*F3</f>
        <v>450</v>
      </c>
      <c r="G13">
        <f t="shared" ref="G13:R13" si="8">1.5*G3</f>
        <v>450</v>
      </c>
      <c r="H13">
        <f t="shared" si="8"/>
        <v>750</v>
      </c>
      <c r="I13">
        <f t="shared" si="8"/>
        <v>900</v>
      </c>
      <c r="J13">
        <f t="shared" si="8"/>
        <v>750</v>
      </c>
      <c r="K13">
        <f t="shared" si="8"/>
        <v>750</v>
      </c>
      <c r="L13">
        <f t="shared" si="8"/>
        <v>675</v>
      </c>
      <c r="M13">
        <f t="shared" si="8"/>
        <v>1200</v>
      </c>
      <c r="N13">
        <f t="shared" si="8"/>
        <v>750</v>
      </c>
      <c r="O13">
        <f t="shared" si="0"/>
        <v>8625</v>
      </c>
    </row>
    <row r="14" spans="1:15">
      <c r="A14" s="52" t="s">
        <v>103</v>
      </c>
      <c r="B14" s="26"/>
      <c r="C14" s="26">
        <v>50</v>
      </c>
      <c r="D14" s="26">
        <v>50</v>
      </c>
      <c r="E14" s="26">
        <v>50</v>
      </c>
      <c r="F14" s="26">
        <v>50</v>
      </c>
      <c r="G14" s="26">
        <v>50</v>
      </c>
      <c r="H14" s="26">
        <v>50</v>
      </c>
      <c r="I14" s="26">
        <v>75</v>
      </c>
      <c r="J14" s="26">
        <v>25</v>
      </c>
      <c r="K14" s="26">
        <v>50</v>
      </c>
      <c r="L14" s="26">
        <v>50</v>
      </c>
      <c r="M14" s="26">
        <v>150</v>
      </c>
      <c r="N14" s="26">
        <v>150</v>
      </c>
      <c r="O14">
        <f t="shared" si="0"/>
        <v>800</v>
      </c>
    </row>
    <row r="15" spans="1:15">
      <c r="A15" s="52" t="s">
        <v>104</v>
      </c>
      <c r="B15" s="26"/>
      <c r="C15" s="26"/>
      <c r="D15" s="26"/>
      <c r="E15" s="26"/>
      <c r="F15" s="26"/>
      <c r="G15" s="26"/>
      <c r="H15" s="26">
        <v>100</v>
      </c>
      <c r="I15" s="26"/>
      <c r="J15" s="26"/>
      <c r="K15" s="26"/>
      <c r="L15" s="26">
        <v>100</v>
      </c>
      <c r="M15" s="26"/>
      <c r="N15" s="26"/>
      <c r="O15">
        <f t="shared" si="0"/>
        <v>200</v>
      </c>
    </row>
    <row r="16" spans="1:15">
      <c r="A16" s="49" t="s">
        <v>105</v>
      </c>
      <c r="B16" s="26"/>
      <c r="C16" s="26">
        <v>100</v>
      </c>
      <c r="D16" s="26">
        <v>100</v>
      </c>
      <c r="E16" s="26">
        <v>100</v>
      </c>
      <c r="F16" s="26">
        <v>100</v>
      </c>
      <c r="G16" s="26">
        <v>100</v>
      </c>
      <c r="H16" s="26">
        <v>100</v>
      </c>
      <c r="I16" s="26">
        <v>100</v>
      </c>
      <c r="J16" s="26">
        <v>100</v>
      </c>
      <c r="K16" s="26">
        <v>100</v>
      </c>
      <c r="L16" s="26">
        <v>100</v>
      </c>
      <c r="M16" s="26">
        <v>100</v>
      </c>
      <c r="N16" s="26">
        <v>100</v>
      </c>
      <c r="O16">
        <f t="shared" si="0"/>
        <v>1200</v>
      </c>
    </row>
    <row r="17" spans="1:15">
      <c r="A17" s="49" t="s">
        <v>106</v>
      </c>
      <c r="O17">
        <f t="shared" si="0"/>
        <v>0</v>
      </c>
    </row>
    <row r="18" spans="1:15">
      <c r="A18" s="51" t="s">
        <v>107</v>
      </c>
      <c r="C18">
        <f>C5-C8-C9-C10-C11-C12-C13-C14-C15-C16-C7-C17</f>
        <v>3312</v>
      </c>
      <c r="D18">
        <f>D5-D8-D9-D10-D11-D12-D13-D14-D15-D16-D7-D17</f>
        <v>2619.6</v>
      </c>
      <c r="E18">
        <f>E5-E8-E9-E10-E11-E12-E13-E14-E15-E16-E7-E17</f>
        <v>2619.6</v>
      </c>
      <c r="F18">
        <f>F5-F8-F9-F10-F11-F12-F13-F14-F15-F16-F7-F17</f>
        <v>1927.2</v>
      </c>
      <c r="G18">
        <f t="shared" ref="G18:R18" si="9">G5-G8-G9-G10-G11-G12-G13-G14-G15-G16-G7-G17</f>
        <v>1927.2</v>
      </c>
      <c r="H18">
        <f t="shared" si="9"/>
        <v>3212</v>
      </c>
      <c r="I18">
        <f t="shared" si="9"/>
        <v>3979.4</v>
      </c>
      <c r="J18">
        <f t="shared" si="9"/>
        <v>3337</v>
      </c>
      <c r="K18">
        <f t="shared" si="9"/>
        <v>3312</v>
      </c>
      <c r="L18">
        <f t="shared" si="9"/>
        <v>2865.8</v>
      </c>
      <c r="M18">
        <f t="shared" si="9"/>
        <v>5289.2</v>
      </c>
      <c r="N18">
        <f t="shared" si="9"/>
        <v>3212</v>
      </c>
      <c r="O18">
        <f t="shared" si="0"/>
        <v>37613</v>
      </c>
    </row>
    <row r="19" spans="1:15">
      <c r="A19" s="32" t="s">
        <v>108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1:1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1:1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1:1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1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spans="1:1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1:1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</row>
    <row r="32" ht="14.25" spans="1:1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</row>
  </sheetData>
  <mergeCells count="2">
    <mergeCell ref="A1:O1"/>
    <mergeCell ref="A19:O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U42"/>
  <sheetViews>
    <sheetView zoomScale="85" zoomScaleNormal="85" topLeftCell="D19" workbookViewId="0">
      <selection activeCell="G29" sqref="G29:S42"/>
    </sheetView>
  </sheetViews>
  <sheetFormatPr defaultColWidth="9" defaultRowHeight="13.5"/>
  <cols>
    <col min="6" max="6" width="21.0583333333333" customWidth="1"/>
    <col min="14" max="14" width="9.5"/>
    <col min="20" max="20" width="10.5"/>
    <col min="22" max="22" width="10.5" customWidth="1"/>
  </cols>
  <sheetData>
    <row r="5" ht="14.25"/>
    <row r="6" spans="6:21">
      <c r="F6" s="23"/>
      <c r="G6" s="24"/>
      <c r="H6" s="24"/>
      <c r="I6" s="24"/>
      <c r="J6" s="36" t="s">
        <v>109</v>
      </c>
      <c r="K6" s="37"/>
      <c r="L6" s="37"/>
      <c r="M6" s="37"/>
      <c r="N6" s="37"/>
      <c r="O6" s="37"/>
      <c r="P6" s="37"/>
      <c r="Q6" s="37"/>
      <c r="R6" s="24"/>
      <c r="S6" s="24"/>
      <c r="T6" s="24"/>
      <c r="U6" s="39"/>
    </row>
    <row r="7" spans="6:21">
      <c r="F7" s="25"/>
      <c r="G7" s="26"/>
      <c r="H7" s="26"/>
      <c r="I7" s="26"/>
      <c r="J7" s="38"/>
      <c r="K7" s="38"/>
      <c r="L7" s="38"/>
      <c r="M7" s="38"/>
      <c r="N7" s="38"/>
      <c r="O7" s="38"/>
      <c r="P7" s="38"/>
      <c r="Q7" s="38"/>
      <c r="R7" s="26"/>
      <c r="S7" s="26"/>
      <c r="T7" s="26"/>
      <c r="U7" s="40"/>
    </row>
    <row r="8" spans="6:21">
      <c r="F8" s="25"/>
      <c r="G8" s="26"/>
      <c r="H8" s="26"/>
      <c r="I8" s="26"/>
      <c r="J8" s="38"/>
      <c r="K8" s="38"/>
      <c r="L8" s="38"/>
      <c r="M8" s="38"/>
      <c r="N8" s="38"/>
      <c r="O8" s="38"/>
      <c r="P8" s="38"/>
      <c r="Q8" s="38"/>
      <c r="R8" s="26"/>
      <c r="S8" s="26"/>
      <c r="T8" s="26"/>
      <c r="U8" s="40"/>
    </row>
    <row r="9" spans="6:21">
      <c r="F9" s="25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40"/>
    </row>
    <row r="10" ht="19.5" customHeight="1" spans="6:21">
      <c r="F10" s="27" t="s">
        <v>77</v>
      </c>
      <c r="G10" s="28" t="s">
        <v>78</v>
      </c>
      <c r="H10" s="29" t="s">
        <v>82</v>
      </c>
      <c r="I10" s="29" t="s">
        <v>83</v>
      </c>
      <c r="J10" s="29" t="s">
        <v>84</v>
      </c>
      <c r="K10" s="29" t="s">
        <v>85</v>
      </c>
      <c r="L10" s="29" t="s">
        <v>86</v>
      </c>
      <c r="M10" s="29" t="s">
        <v>87</v>
      </c>
      <c r="N10" s="29" t="s">
        <v>88</v>
      </c>
      <c r="O10" s="29" t="s">
        <v>89</v>
      </c>
      <c r="P10" s="29" t="s">
        <v>90</v>
      </c>
      <c r="Q10" s="29" t="s">
        <v>79</v>
      </c>
      <c r="R10" s="29" t="s">
        <v>80</v>
      </c>
      <c r="S10" s="29" t="s">
        <v>81</v>
      </c>
      <c r="T10" s="28" t="s">
        <v>110</v>
      </c>
      <c r="U10" s="40"/>
    </row>
    <row r="11" ht="19.5" customHeight="1" spans="6:21">
      <c r="F11" s="25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40"/>
    </row>
    <row r="12" ht="19.5" customHeight="1" spans="6:21">
      <c r="F12" s="30" t="s">
        <v>92</v>
      </c>
      <c r="G12" s="26"/>
      <c r="H12" s="26">
        <v>300</v>
      </c>
      <c r="I12" s="26">
        <v>300</v>
      </c>
      <c r="J12" s="26">
        <v>500</v>
      </c>
      <c r="K12" s="26">
        <v>600</v>
      </c>
      <c r="L12" s="26">
        <v>500</v>
      </c>
      <c r="M12" s="26">
        <v>500</v>
      </c>
      <c r="N12" s="26">
        <v>450</v>
      </c>
      <c r="O12" s="26">
        <v>800</v>
      </c>
      <c r="P12" s="26">
        <v>500</v>
      </c>
      <c r="Q12" s="26">
        <v>500</v>
      </c>
      <c r="R12" s="26">
        <v>400</v>
      </c>
      <c r="S12" s="26">
        <v>400</v>
      </c>
      <c r="T12" s="26">
        <v>4850</v>
      </c>
      <c r="U12" s="40"/>
    </row>
    <row r="13" ht="8.25" customHeight="1" spans="6:21">
      <c r="F13" s="31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40"/>
    </row>
    <row r="14" ht="19.5" customHeight="1" spans="6:21">
      <c r="F14" s="30" t="s">
        <v>94</v>
      </c>
      <c r="G14" s="26"/>
      <c r="H14" s="26">
        <f>H12*45.99</f>
        <v>13797</v>
      </c>
      <c r="I14" s="26">
        <f t="shared" ref="I14:S14" si="0">I12*45.99</f>
        <v>13797</v>
      </c>
      <c r="J14" s="26">
        <f t="shared" si="0"/>
        <v>22995</v>
      </c>
      <c r="K14" s="26">
        <f t="shared" si="0"/>
        <v>27594</v>
      </c>
      <c r="L14" s="26">
        <f t="shared" si="0"/>
        <v>22995</v>
      </c>
      <c r="M14" s="26">
        <f t="shared" si="0"/>
        <v>22995</v>
      </c>
      <c r="N14" s="26">
        <f t="shared" si="0"/>
        <v>20695.5</v>
      </c>
      <c r="O14" s="26">
        <f t="shared" si="0"/>
        <v>36792</v>
      </c>
      <c r="P14" s="26">
        <f t="shared" si="0"/>
        <v>22995</v>
      </c>
      <c r="Q14" s="26">
        <f t="shared" si="0"/>
        <v>22995</v>
      </c>
      <c r="R14" s="26">
        <f t="shared" si="0"/>
        <v>18396</v>
      </c>
      <c r="S14" s="26">
        <f t="shared" si="0"/>
        <v>18396</v>
      </c>
      <c r="T14" s="26">
        <f>SUM(H14:S14)</f>
        <v>264442.5</v>
      </c>
      <c r="U14" s="40"/>
    </row>
    <row r="15" ht="9" customHeight="1" spans="6:21">
      <c r="F15" s="31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40"/>
    </row>
    <row r="16" ht="19.5" customHeight="1" spans="6:21">
      <c r="F16" s="30" t="s">
        <v>99</v>
      </c>
      <c r="G16" s="26"/>
      <c r="H16" s="26">
        <f>H14*0.05</f>
        <v>689.85</v>
      </c>
      <c r="I16" s="26">
        <f t="shared" ref="I16:S16" si="1">I14*0.05</f>
        <v>689.85</v>
      </c>
      <c r="J16" s="26">
        <f t="shared" si="1"/>
        <v>1149.75</v>
      </c>
      <c r="K16" s="26">
        <f t="shared" si="1"/>
        <v>1379.7</v>
      </c>
      <c r="L16" s="26">
        <f t="shared" si="1"/>
        <v>1149.75</v>
      </c>
      <c r="M16" s="26">
        <f t="shared" si="1"/>
        <v>1149.75</v>
      </c>
      <c r="N16" s="26">
        <f t="shared" si="1"/>
        <v>1034.775</v>
      </c>
      <c r="O16" s="26">
        <f t="shared" si="1"/>
        <v>1839.6</v>
      </c>
      <c r="P16" s="26">
        <f t="shared" si="1"/>
        <v>1149.75</v>
      </c>
      <c r="Q16" s="26">
        <f t="shared" si="1"/>
        <v>1149.75</v>
      </c>
      <c r="R16" s="26">
        <f t="shared" si="1"/>
        <v>919.8</v>
      </c>
      <c r="S16" s="26">
        <f t="shared" si="1"/>
        <v>919.8</v>
      </c>
      <c r="T16" s="26">
        <f t="shared" ref="T16" si="2">SUM(H16:S16)</f>
        <v>13222.125</v>
      </c>
      <c r="U16" s="40"/>
    </row>
    <row r="17" ht="9.75" customHeight="1" spans="6:21">
      <c r="F17" s="31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40"/>
    </row>
    <row r="18" ht="19.5" customHeight="1" spans="6:21">
      <c r="F18" s="30" t="s">
        <v>100</v>
      </c>
      <c r="G18" s="26"/>
      <c r="H18" s="26">
        <f>H14*0.1</f>
        <v>1379.7</v>
      </c>
      <c r="I18" s="26">
        <f t="shared" ref="I18:S18" si="3">I14*0.1</f>
        <v>1379.7</v>
      </c>
      <c r="J18" s="26">
        <f t="shared" si="3"/>
        <v>2299.5</v>
      </c>
      <c r="K18" s="26">
        <f t="shared" si="3"/>
        <v>2759.4</v>
      </c>
      <c r="L18" s="26">
        <f t="shared" si="3"/>
        <v>2299.5</v>
      </c>
      <c r="M18" s="26">
        <f t="shared" si="3"/>
        <v>2299.5</v>
      </c>
      <c r="N18" s="26">
        <f t="shared" si="3"/>
        <v>2069.55</v>
      </c>
      <c r="O18" s="26">
        <f t="shared" si="3"/>
        <v>3679.2</v>
      </c>
      <c r="P18" s="26">
        <f t="shared" si="3"/>
        <v>2299.5</v>
      </c>
      <c r="Q18" s="26">
        <f t="shared" si="3"/>
        <v>2299.5</v>
      </c>
      <c r="R18" s="26">
        <f t="shared" si="3"/>
        <v>1839.6</v>
      </c>
      <c r="S18" s="26">
        <f t="shared" si="3"/>
        <v>1839.6</v>
      </c>
      <c r="T18" s="26">
        <f>SUM(H18:S18)</f>
        <v>26444.25</v>
      </c>
      <c r="U18" s="40"/>
    </row>
    <row r="19" ht="11.25" customHeight="1" spans="6:21">
      <c r="F19" s="31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40"/>
    </row>
    <row r="20" ht="19.5" customHeight="1" spans="6:21">
      <c r="F20" s="30" t="s">
        <v>111</v>
      </c>
      <c r="G20" s="26"/>
      <c r="H20" s="26">
        <f>H14*0.1</f>
        <v>1379.7</v>
      </c>
      <c r="I20" s="26">
        <f>I14*0.1</f>
        <v>1379.7</v>
      </c>
      <c r="J20" s="26">
        <f>J14*0.05</f>
        <v>1149.75</v>
      </c>
      <c r="K20" s="26">
        <f t="shared" ref="K20:S20" si="4">K14*0.05</f>
        <v>1379.7</v>
      </c>
      <c r="L20" s="26">
        <f t="shared" si="4"/>
        <v>1149.75</v>
      </c>
      <c r="M20" s="26">
        <f t="shared" si="4"/>
        <v>1149.75</v>
      </c>
      <c r="N20" s="26">
        <f t="shared" si="4"/>
        <v>1034.775</v>
      </c>
      <c r="O20" s="26">
        <f t="shared" si="4"/>
        <v>1839.6</v>
      </c>
      <c r="P20" s="26">
        <f t="shared" si="4"/>
        <v>1149.75</v>
      </c>
      <c r="Q20" s="26">
        <f t="shared" si="4"/>
        <v>1149.75</v>
      </c>
      <c r="R20" s="26">
        <f t="shared" si="4"/>
        <v>919.8</v>
      </c>
      <c r="S20" s="26">
        <f t="shared" si="4"/>
        <v>919.8</v>
      </c>
      <c r="T20" s="26">
        <f>SUM(H20:S20)</f>
        <v>14601.825</v>
      </c>
      <c r="U20" s="40"/>
    </row>
    <row r="21" ht="8.25" customHeight="1" spans="6:21">
      <c r="F21" s="31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40"/>
    </row>
    <row r="22" ht="19.5" customHeight="1" spans="6:21">
      <c r="F22" s="31" t="s">
        <v>103</v>
      </c>
      <c r="G22" s="26"/>
      <c r="H22" s="26">
        <v>50</v>
      </c>
      <c r="I22" s="26">
        <v>50</v>
      </c>
      <c r="J22" s="26">
        <v>50</v>
      </c>
      <c r="K22" s="26">
        <v>75</v>
      </c>
      <c r="L22" s="26">
        <v>25</v>
      </c>
      <c r="M22" s="26">
        <v>50</v>
      </c>
      <c r="N22" s="26">
        <v>50</v>
      </c>
      <c r="O22" s="26">
        <v>150</v>
      </c>
      <c r="P22" s="26">
        <v>150</v>
      </c>
      <c r="Q22" s="26">
        <v>50</v>
      </c>
      <c r="R22" s="26">
        <v>50</v>
      </c>
      <c r="S22" s="26">
        <v>50</v>
      </c>
      <c r="T22" s="26">
        <f>SUM(H22:S22)</f>
        <v>800</v>
      </c>
      <c r="U22" s="40"/>
    </row>
    <row r="23" ht="8.25" customHeight="1" spans="6:21">
      <c r="F23" s="31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40"/>
    </row>
    <row r="24" ht="19.5" customHeight="1" spans="6:21">
      <c r="F24" s="31" t="s">
        <v>104</v>
      </c>
      <c r="G24" s="26"/>
      <c r="H24" s="26"/>
      <c r="I24" s="26"/>
      <c r="J24" s="26">
        <v>100</v>
      </c>
      <c r="K24" s="26"/>
      <c r="L24" s="26"/>
      <c r="M24" s="26"/>
      <c r="N24" s="26">
        <v>100</v>
      </c>
      <c r="O24" s="26"/>
      <c r="P24" s="26"/>
      <c r="Q24" s="26"/>
      <c r="R24" s="26"/>
      <c r="S24" s="26"/>
      <c r="T24" s="26">
        <f>SUM(H24:S24)</f>
        <v>200</v>
      </c>
      <c r="U24" s="40"/>
    </row>
    <row r="25" ht="9.75" customHeight="1" spans="6:21">
      <c r="F25" s="31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40"/>
    </row>
    <row r="26" ht="19.5" customHeight="1" spans="6:21">
      <c r="F26" s="30" t="s">
        <v>105</v>
      </c>
      <c r="G26" s="26"/>
      <c r="H26" s="26">
        <v>100</v>
      </c>
      <c r="I26" s="26">
        <v>100</v>
      </c>
      <c r="J26" s="26">
        <v>100</v>
      </c>
      <c r="K26" s="26">
        <v>100</v>
      </c>
      <c r="L26" s="26">
        <v>100</v>
      </c>
      <c r="M26" s="26">
        <v>100</v>
      </c>
      <c r="N26" s="26">
        <v>100</v>
      </c>
      <c r="O26" s="26">
        <v>100</v>
      </c>
      <c r="P26" s="26">
        <v>100</v>
      </c>
      <c r="Q26" s="26">
        <v>100</v>
      </c>
      <c r="R26" s="26">
        <v>100</v>
      </c>
      <c r="S26" s="26">
        <v>100</v>
      </c>
      <c r="T26" s="26">
        <f>SUM(H26:S26)</f>
        <v>1200</v>
      </c>
      <c r="U26" s="40"/>
    </row>
    <row r="27" ht="19.5" customHeight="1" spans="6:21">
      <c r="F27" s="30" t="s">
        <v>106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40"/>
    </row>
    <row r="28" ht="9.75" customHeight="1" spans="6:21">
      <c r="F28" s="31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40"/>
    </row>
    <row r="29" spans="6:21">
      <c r="F29" s="30" t="s">
        <v>112</v>
      </c>
      <c r="G29" s="32" t="s">
        <v>113</v>
      </c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26"/>
      <c r="U29" s="40"/>
    </row>
    <row r="30" spans="6:21">
      <c r="F30" s="25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26"/>
      <c r="U30" s="40"/>
    </row>
    <row r="31" spans="6:21">
      <c r="F31" s="25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26"/>
      <c r="U31" s="40"/>
    </row>
    <row r="32" spans="6:21">
      <c r="F32" s="25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26"/>
      <c r="U32" s="40"/>
    </row>
    <row r="33" spans="6:21">
      <c r="F33" s="25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26"/>
      <c r="U33" s="40"/>
    </row>
    <row r="34" spans="6:21">
      <c r="F34" s="25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26"/>
      <c r="U34" s="40"/>
    </row>
    <row r="35" spans="6:21">
      <c r="F35" s="25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26"/>
      <c r="U35" s="40"/>
    </row>
    <row r="36" spans="6:21">
      <c r="F36" s="25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26"/>
      <c r="U36" s="40"/>
    </row>
    <row r="37" spans="6:21">
      <c r="F37" s="25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26"/>
      <c r="U37" s="40"/>
    </row>
    <row r="38" spans="6:21">
      <c r="F38" s="25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26"/>
      <c r="U38" s="40"/>
    </row>
    <row r="39" spans="6:21">
      <c r="F39" s="25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26"/>
      <c r="U39" s="40"/>
    </row>
    <row r="40" spans="6:21">
      <c r="F40" s="25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26"/>
      <c r="U40" s="40"/>
    </row>
    <row r="41" spans="6:21">
      <c r="F41" s="25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26"/>
      <c r="U41" s="40"/>
    </row>
    <row r="42" ht="14.25" spans="6:21">
      <c r="F42" s="34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41"/>
      <c r="U42" s="42"/>
    </row>
  </sheetData>
  <mergeCells count="2">
    <mergeCell ref="J6:Q8"/>
    <mergeCell ref="G29:S42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workbookViewId="0">
      <selection activeCell="L4" sqref="L4"/>
    </sheetView>
  </sheetViews>
  <sheetFormatPr defaultColWidth="9" defaultRowHeight="13.5" outlineLevelRow="3"/>
  <cols>
    <col min="1" max="1" width="13.25" customWidth="1"/>
    <col min="5" max="5" width="9" style="1"/>
    <col min="7" max="7" width="9" style="2"/>
    <col min="10" max="10" width="9" style="1"/>
    <col min="12" max="12" width="9" style="3"/>
  </cols>
  <sheetData>
    <row r="1" ht="33.35" spans="1:18">
      <c r="A1" s="4"/>
      <c r="B1" s="4"/>
      <c r="C1" s="4"/>
      <c r="D1" s="5"/>
      <c r="E1" s="6"/>
      <c r="F1" s="4"/>
      <c r="G1" s="4"/>
      <c r="H1" s="4"/>
      <c r="I1" s="14"/>
      <c r="J1" s="15"/>
      <c r="K1" s="4"/>
      <c r="L1" s="16"/>
      <c r="M1" s="17" t="s">
        <v>114</v>
      </c>
      <c r="N1" s="18">
        <v>8.7236</v>
      </c>
      <c r="O1" s="18">
        <v>7.5506</v>
      </c>
      <c r="P1" s="18"/>
      <c r="Q1" s="18"/>
      <c r="R1" s="18"/>
    </row>
    <row r="2" ht="27.75" spans="1:18">
      <c r="A2" s="7" t="s">
        <v>115</v>
      </c>
      <c r="B2" s="8" t="s">
        <v>116</v>
      </c>
      <c r="C2" s="7" t="s">
        <v>117</v>
      </c>
      <c r="D2" s="9" t="s">
        <v>118</v>
      </c>
      <c r="E2" s="10" t="s">
        <v>119</v>
      </c>
      <c r="F2" s="7" t="s">
        <v>120</v>
      </c>
      <c r="G2" s="11" t="s">
        <v>121</v>
      </c>
      <c r="H2" s="7" t="s">
        <v>122</v>
      </c>
      <c r="I2" s="19" t="s">
        <v>123</v>
      </c>
      <c r="J2" s="20" t="s">
        <v>124</v>
      </c>
      <c r="K2" s="7" t="s">
        <v>125</v>
      </c>
      <c r="L2" s="21" t="s">
        <v>126</v>
      </c>
      <c r="M2" s="22"/>
      <c r="N2" s="22"/>
      <c r="O2" s="22"/>
      <c r="P2" s="22"/>
      <c r="Q2" s="22"/>
      <c r="R2" s="22"/>
    </row>
    <row r="3" ht="30.75" customHeight="1" spans="2:13">
      <c r="B3" s="12" t="s">
        <v>127</v>
      </c>
      <c r="C3">
        <v>45.99</v>
      </c>
      <c r="D3" s="13">
        <v>0.15</v>
      </c>
      <c r="E3" s="1">
        <f>D3*C3</f>
        <v>6.8985</v>
      </c>
      <c r="F3">
        <v>2.41</v>
      </c>
      <c r="G3" s="2">
        <f>G4*O1/N1</f>
        <v>1.982080104544</v>
      </c>
      <c r="H3" s="1">
        <f>J3+E3+F3+G3</f>
        <v>30.5486845568343</v>
      </c>
      <c r="I3">
        <v>168</v>
      </c>
      <c r="J3" s="1">
        <f>I3/N1</f>
        <v>19.2581044522903</v>
      </c>
      <c r="K3" s="1">
        <f>C3-E3-F3-G3-J3</f>
        <v>15.4413154431657</v>
      </c>
      <c r="L3" s="3">
        <f>K3/C3</f>
        <v>0.335753760451526</v>
      </c>
      <c r="M3">
        <f>K3*4850</f>
        <v>74890.3798993535</v>
      </c>
    </row>
    <row r="4" ht="30.75" customHeight="1" spans="2:12">
      <c r="B4" s="12" t="s">
        <v>128</v>
      </c>
      <c r="C4">
        <v>69.99</v>
      </c>
      <c r="D4" s="13">
        <v>0.15</v>
      </c>
      <c r="E4" s="1">
        <f>D4*C4</f>
        <v>10.4985</v>
      </c>
      <c r="F4">
        <v>3.74</v>
      </c>
      <c r="G4" s="2">
        <v>2.29</v>
      </c>
      <c r="H4" s="1">
        <f>J4+E4+F4+G4</f>
        <v>38.7783874261648</v>
      </c>
      <c r="I4">
        <v>168</v>
      </c>
      <c r="J4" s="1">
        <f>I4/O1</f>
        <v>22.2498874261648</v>
      </c>
      <c r="K4" s="1">
        <f>C4-E4-F4-G4-J4</f>
        <v>31.2116125738352</v>
      </c>
      <c r="L4" s="3">
        <f>K4/C4</f>
        <v>0.445943885895631</v>
      </c>
    </row>
  </sheetData>
  <mergeCells count="1">
    <mergeCell ref="A1:L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新品推广计划1</vt:lpstr>
      <vt:lpstr>年度-核算</vt:lpstr>
      <vt:lpstr>销售计划</vt:lpstr>
      <vt:lpstr>成本利润核算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莉莉娅 િી</cp:lastModifiedBy>
  <dcterms:created xsi:type="dcterms:W3CDTF">2008-09-11T17:22:00Z</dcterms:created>
  <dcterms:modified xsi:type="dcterms:W3CDTF">2021-03-07T14:27:34Z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2052-11.1.0.10314</vt:lpwstr>
  </property>
</Properties>
</file>